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Y:\KONZEPTION\MiFid 2\"/>
    </mc:Choice>
  </mc:AlternateContent>
  <xr:revisionPtr revIDLastSave="0" documentId="13_ncr:1_{33CD1E9F-0F01-45DB-9E80-0F77AC176618}" xr6:coauthVersionLast="47" xr6:coauthVersionMax="47" xr10:uidLastSave="{00000000-0000-0000-0000-000000000000}"/>
  <bookViews>
    <workbookView xWindow="-120" yWindow="-120" windowWidth="29040" windowHeight="15840" xr2:uid="{00000000-000D-0000-FFFF-FFFF00000000}"/>
  </bookViews>
  <sheets>
    <sheet name="Kosteninformation_20-2021" sheetId="1" r:id="rId1"/>
  </sheets>
  <definedNames>
    <definedName name="_xlnm.Print_Area" localSheetId="0">'Kosteninformation_20-2021'!$A$9:$E$84</definedName>
  </definedNames>
  <calcPr calcId="191029"/>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52" i="1" l="1"/>
  <c r="D39" i="1" l="1"/>
  <c r="D36" i="1"/>
  <c r="D37" i="1" l="1"/>
  <c r="E15" i="1" l="1"/>
  <c r="D54" i="1" s="1"/>
  <c r="B30" i="1"/>
  <c r="B39" i="1" s="1"/>
  <c r="D35" i="1"/>
  <c r="D49" i="1"/>
  <c r="E68" i="1" s="1"/>
  <c r="D32" i="1"/>
  <c r="B37" i="1" l="1"/>
  <c r="B51" i="1"/>
  <c r="E69" i="1"/>
  <c r="B45" i="1"/>
  <c r="B38" i="1"/>
  <c r="B50" i="1"/>
  <c r="B44" i="1"/>
  <c r="B36" i="1"/>
  <c r="B35" i="1" s="1"/>
  <c r="B52" i="1"/>
  <c r="B31" i="1"/>
  <c r="B32" i="1" s="1"/>
  <c r="D46" i="1"/>
  <c r="D43" i="1" l="1"/>
  <c r="B43" i="1" s="1"/>
  <c r="B60" i="1"/>
  <c r="D60" i="1" s="1"/>
  <c r="B49" i="1"/>
  <c r="B63" i="1"/>
  <c r="D63" i="1"/>
  <c r="B46" i="1"/>
  <c r="B61" i="1" s="1"/>
  <c r="D61" i="1" l="1"/>
  <c r="D42" i="1"/>
  <c r="D68" i="1" s="1"/>
  <c r="D69" i="1" s="1"/>
  <c r="B59" i="1"/>
  <c r="B42" i="1"/>
  <c r="B68" i="1" l="1"/>
  <c r="B69" i="1" s="1"/>
  <c r="D59" i="1"/>
  <c r="D62" i="1" s="1"/>
  <c r="B62" i="1"/>
</calcChain>
</file>

<file path=xl/sharedStrings.xml><?xml version="1.0" encoding="utf-8"?>
<sst xmlns="http://schemas.openxmlformats.org/spreadsheetml/2006/main" count="73" uniqueCount="54">
  <si>
    <t>Produkt</t>
  </si>
  <si>
    <t>Art des Finanzinstrument</t>
  </si>
  <si>
    <t>Anlagebetrag</t>
  </si>
  <si>
    <t>in EUR</t>
  </si>
  <si>
    <t>in %</t>
  </si>
  <si>
    <t xml:space="preserve">   davon Dienstleistungskosten</t>
  </si>
  <si>
    <t xml:space="preserve">   davon Produktkosten</t>
  </si>
  <si>
    <t>Laufende Kosten pro Jahr</t>
  </si>
  <si>
    <t>Gesamte laufende Kosten pro Jahr</t>
  </si>
  <si>
    <t>EUR</t>
  </si>
  <si>
    <t>Anleger</t>
  </si>
  <si>
    <t>Vorname, Name</t>
  </si>
  <si>
    <t>Straße, Hausnr.</t>
  </si>
  <si>
    <t>PLZ, Ort</t>
  </si>
  <si>
    <t>Vermittler</t>
  </si>
  <si>
    <t>Vorname, Name / Firma</t>
  </si>
  <si>
    <t>Nachrangige Namensschuldverschreibungen i.S.d. § 1 (2) Nr. 6 Vermögensanlagengesetz</t>
  </si>
  <si>
    <t>Einmalige Erwerbskosten (weiche Kosten)</t>
  </si>
  <si>
    <t>Gesamte einmalige Erwerbskosten (weiche Kosten)</t>
  </si>
  <si>
    <t xml:space="preserve">   davon Transaktionskosten (Ankaufsabwicklung)</t>
  </si>
  <si>
    <t xml:space="preserve">            - davon Zuwendung an den Vermittler</t>
  </si>
  <si>
    <t>Einmalige Kosten bei Fälligkeit</t>
  </si>
  <si>
    <t>Gesamte einmalige Kosten bei Fälligkeit</t>
  </si>
  <si>
    <t>zusätzlich bei Fälligkeit</t>
  </si>
  <si>
    <t>lt. Vertriebsvereinbarung</t>
  </si>
  <si>
    <t>Dienstleistungskosten</t>
  </si>
  <si>
    <t xml:space="preserve">    - davon Zuwendung an den Vermittler</t>
  </si>
  <si>
    <t>Kommentar</t>
  </si>
  <si>
    <t>Währung</t>
  </si>
  <si>
    <t>Erstellt am</t>
  </si>
  <si>
    <t>Gegenstand dieses Dokuments ist die gesetzlich vorgeschriebene Information vor Geschäftsabschluss über die voraussichtlichen Kosten bezogen auf Ihre Kapitalanlage. Bei den Daten handelt es sich um Schätzungen auf der Grundlage von Annahmen. Die tatsächlichen Kosten können hiervon abweichen.</t>
  </si>
  <si>
    <t>Kosteninformation</t>
  </si>
  <si>
    <t>festzulegen durch Vertriebspartner</t>
  </si>
  <si>
    <t>Angenommene (restliche) Laufzeit in Jahren</t>
  </si>
  <si>
    <t>Grün hinterlegte Felder sind Eingabefelder.</t>
  </si>
  <si>
    <t>ab dem 2. Jahr</t>
  </si>
  <si>
    <t>Hinweise und Erläuterungen</t>
  </si>
  <si>
    <t>Anlagebetrag (Erwerbspreis)</t>
  </si>
  <si>
    <t>Ausgabeaufschlag (Agio)</t>
  </si>
  <si>
    <t>Nominalbetrag</t>
  </si>
  <si>
    <t>1) Aufstellung der Kostenpositionen und Vertriebsvergütungen (Zuwendungen) bezogen auf den Nominalbetrag</t>
  </si>
  <si>
    <t>2) Kostenzusammenfassung bezogen auf den Nominalbetrag bei der angenommenen (restlichen) Laufzeit</t>
  </si>
  <si>
    <t>3) Auswirkungen der Kosten auf die Rendite der Vermögensanlage bezogen auf den Nominalbetrag</t>
  </si>
  <si>
    <t>Transaktionskosten (Ankaufsabwicklung)</t>
  </si>
  <si>
    <t>Produktkosten</t>
  </si>
  <si>
    <t>in % p.a.</t>
  </si>
  <si>
    <t>Gesamtkosten</t>
  </si>
  <si>
    <t>im 1. Jahr</t>
  </si>
  <si>
    <t xml:space="preserve">Die vorstehende Kosteninformation veranschaulicht exemplarisch die kumulative Wirkung der Kosten auf die Rendite der Vermögensanlage. Die Darstellung enthält keine Aussagen über die Höhe der Rendite selbst. Die Kosten verringern die Rendite während der angenommenen Laufzeit. Im ersten Jahr machen sich vor allem die einmaligen Erwerbskosten (weiche Kosten) bemerkbar. Die laufenden Kosten variieren in Abhängigkeit von der Entwicklung der vom Emittenten der Vermögensanlage erzielten laufenden Einnahmen sowie von den laufenden Ausgaben für die allgemeine Geschäftstätigkeit des Emittenten. Bei Fälligkeit macht sich zudem die einmalige erfolgsabhängige Vergütung bemerkbar. Diese variiert in Abhängigkeit des während der Laufzeit ermittelten durchschnittlichen Zinssatzes zzgl. des durchschnittlichen Zusatzzinssatzes. </t>
  </si>
  <si>
    <t xml:space="preserve">   davon Dienstleistungskosten (Vertriebskosten)</t>
  </si>
  <si>
    <t xml:space="preserve">   davon Produktkosten (Konzeptionsgebühr, diverse Kosten)</t>
  </si>
  <si>
    <t>Die nachfolgende Darstellung zeigt eine beispielhafte Zusammenstellung der gemäß der MIFID-II-DVO von Wertpapierdienstleistungsunternehmen auszuweisenden Kosten für die Vermittlung der und/oder der Beratung des Kunden über die vorliegende Vermögensanlage. Sie wird von der asuco Vertriebs GmbH als Anbieter der Vermögensanlage zur Verfügung gestellt. Die Daten basieren auf der internen Prognose der asuco Vertriebs GmbH. Hierbei handelt es sich um Schätzungen basierend auf Annahmen. Die tatsächlichen Kosten können abweichen. Da die asuco Vertriebs GmbH kein Wertpapierdienstleistungsunternehmen im Sinne des WpHG ist und demnach nicht zur Darstellung der Kosten verpflichtet ist, ist eine Haftung des Anbieters für das Dokument, welches dem Anleger auszuhändigen ist, ausgeschlossen. Zur Darstellung der Kosten ist ausschließlich das Wertpapierdienstleistungsunternehmen verpflichtet, das die Vermittlung der und/oder die Beratung des Kunden über die vorliegende Vermögensanlage durchführt.</t>
  </si>
  <si>
    <t>Nachrangige Namensschuldverschreibungen der Serie ZweitmarktZins 20-2021</t>
  </si>
  <si>
    <t>Die Kosteninformation bezieht sich auf die konzeptionsgemäß angestrebte (restliche) Laufzeit (ab dem heutigen Datum bis zum 30.09.2029). Eine abweichende Laufzeit (vorzeitige Kündigung des Emittenten, Laufzeitverlängerung durch Emittenten) ist nicht berücksichtigt. Für die Berechnung der Kosten wurde das mittlere Szenario (Erläuterungen siehe Seite 12 des Verkaufsprospektes) verwendet. Die tatsächlichen Kosten können z.B. in Abhängigkeit der Laufzeit sowie der Ausschüttungsrendite und der Wertentwicklung der Anlageobjekte variieren und daher auch nennenswert höher ausfallen. Die Zahlen sind Schätzungen und können in der Zukunft tatsächlich anders ausfallen.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</si>
</sst>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F800]dddd\,\ mmmm\ dd\,\ yyyy"/>
    <numFmt numFmtId="166" formatCode="#,##0.00_ ;\-#,##0.00\ "/>
  </numFmts>
  <fonts count="14" x14ac:knownFonts="1">
    <font>
      <sz val="11"/>
      <color theme="1"/>
      <name val="Calibri"/>
      <family val="2"/>
      <scheme val="minor"/>
    </font>
    <font>
      <sz val="11"/>
      <color theme="1"/>
      <name val="Calibri"/>
      <family val="2"/>
      <scheme val="minor"/>
    </font>
    <font>
      <sz val="11"/>
      <name val="Arial"/>
      <family val="2"/>
    </font>
    <font>
      <b/>
      <sz val="11"/>
      <name val="Arial"/>
      <family val="2"/>
    </font>
    <font>
      <sz val="9"/>
      <name val="Arial"/>
      <family val="2"/>
    </font>
    <font>
      <sz val="11"/>
      <color theme="1"/>
      <name val="Arial"/>
    </font>
    <font>
      <b/>
      <sz val="11"/>
      <color theme="1"/>
      <name val="Arial"/>
    </font>
    <font>
      <sz val="10"/>
      <name val="Arial"/>
      <family val="2"/>
    </font>
    <font>
      <b/>
      <sz val="11"/>
      <color theme="1"/>
      <name val="Calibri"/>
      <family val="2"/>
      <scheme val="minor"/>
    </font>
    <font>
      <sz val="8"/>
      <name val="Calibri"/>
      <family val="2"/>
      <scheme val="minor"/>
    </font>
    <font>
      <sz val="11"/>
      <color theme="1"/>
      <name val="Arial"/>
      <family val="2"/>
    </font>
    <font>
      <sz val="12"/>
      <color theme="1"/>
      <name val="Arial"/>
      <family val="2"/>
    </font>
    <font>
      <b/>
      <sz val="16"/>
      <color theme="1"/>
      <name val="Arial"/>
      <family val="2"/>
    </font>
    <font>
      <b/>
      <sz val="12"/>
      <name val="Arial"/>
      <family val="2"/>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0" fillId="0" borderId="0" xfId="0" applyProtection="1">
      <protection locked="0"/>
    </xf>
    <xf numFmtId="0" fontId="0" fillId="4" borderId="0" xfId="0" applyFill="1" applyProtection="1">
      <protection locked="0"/>
    </xf>
    <xf numFmtId="0" fontId="5" fillId="3" borderId="0" xfId="0" quotePrefix="1" applyFont="1" applyFill="1" applyProtection="1">
      <protection locked="0"/>
    </xf>
    <xf numFmtId="164" fontId="2" fillId="3" borderId="3" xfId="1" applyFont="1" applyFill="1" applyBorder="1" applyAlignment="1" applyProtection="1">
      <alignment horizontal="left"/>
      <protection locked="0"/>
    </xf>
    <xf numFmtId="10" fontId="2" fillId="3" borderId="8" xfId="2" applyNumberFormat="1" applyFont="1" applyFill="1" applyBorder="1" applyAlignment="1" applyProtection="1">
      <alignment horizontal="right"/>
      <protection locked="0"/>
    </xf>
    <xf numFmtId="0" fontId="8" fillId="0" borderId="0" xfId="0" applyFont="1" applyProtection="1">
      <protection locked="0"/>
    </xf>
    <xf numFmtId="0" fontId="12" fillId="4" borderId="0" xfId="0" applyFont="1" applyFill="1" applyProtection="1"/>
    <xf numFmtId="0" fontId="0" fillId="4" borderId="0" xfId="0" applyFill="1" applyProtection="1"/>
    <xf numFmtId="0" fontId="6" fillId="4" borderId="0" xfId="0" applyFont="1" applyFill="1" applyProtection="1"/>
    <xf numFmtId="165" fontId="5" fillId="4" borderId="0" xfId="0" applyNumberFormat="1" applyFont="1" applyFill="1" applyProtection="1"/>
    <xf numFmtId="14" fontId="10" fillId="4" borderId="0" xfId="0" quotePrefix="1" applyNumberFormat="1" applyFont="1" applyFill="1" applyAlignment="1" applyProtection="1">
      <alignment horizontal="left"/>
    </xf>
    <xf numFmtId="0" fontId="2" fillId="4" borderId="0" xfId="0" applyFont="1" applyFill="1" applyAlignment="1" applyProtection="1">
      <alignment horizontal="left"/>
    </xf>
    <xf numFmtId="0" fontId="2" fillId="4" borderId="0" xfId="0" applyFont="1" applyFill="1" applyAlignment="1" applyProtection="1"/>
    <xf numFmtId="0" fontId="3" fillId="4" borderId="0" xfId="0" applyFont="1" applyFill="1" applyProtection="1"/>
    <xf numFmtId="0" fontId="3" fillId="4" borderId="0" xfId="0" applyFont="1" applyFill="1" applyAlignment="1" applyProtection="1">
      <alignment vertical="top"/>
    </xf>
    <xf numFmtId="0" fontId="3" fillId="4" borderId="1" xfId="0" applyFont="1" applyFill="1" applyBorder="1" applyProtection="1"/>
    <xf numFmtId="0" fontId="2" fillId="4" borderId="2" xfId="0" applyFont="1" applyFill="1" applyBorder="1" applyAlignment="1" applyProtection="1">
      <alignment horizontal="left"/>
    </xf>
    <xf numFmtId="0" fontId="3" fillId="4" borderId="6" xfId="0" applyFont="1" applyFill="1" applyBorder="1" applyProtection="1"/>
    <xf numFmtId="0" fontId="2" fillId="4" borderId="7" xfId="0" applyFont="1" applyFill="1" applyBorder="1" applyAlignment="1" applyProtection="1">
      <alignment horizontal="left"/>
    </xf>
    <xf numFmtId="0" fontId="2" fillId="4" borderId="0" xfId="0" applyFont="1" applyFill="1" applyProtection="1"/>
    <xf numFmtId="0" fontId="3" fillId="4" borderId="0" xfId="0" applyFont="1" applyFill="1" applyBorder="1" applyProtection="1"/>
    <xf numFmtId="0" fontId="3" fillId="4" borderId="0" xfId="0" applyFont="1" applyFill="1" applyBorder="1" applyAlignment="1" applyProtection="1">
      <alignment horizontal="right"/>
    </xf>
    <xf numFmtId="0" fontId="3" fillId="4" borderId="0" xfId="0" applyFont="1" applyFill="1" applyBorder="1" applyAlignment="1" applyProtection="1">
      <alignment horizontal="center"/>
    </xf>
    <xf numFmtId="166" fontId="2" fillId="4" borderId="2" xfId="1" applyNumberFormat="1" applyFont="1" applyFill="1" applyBorder="1" applyProtection="1"/>
    <xf numFmtId="166" fontId="2" fillId="4" borderId="7" xfId="1" applyNumberFormat="1" applyFont="1" applyFill="1" applyBorder="1" applyAlignment="1" applyProtection="1"/>
    <xf numFmtId="0" fontId="3" fillId="4" borderId="9" xfId="0" applyFont="1" applyFill="1" applyBorder="1" applyProtection="1"/>
    <xf numFmtId="166" fontId="3" fillId="4" borderId="10" xfId="1" applyNumberFormat="1" applyFont="1" applyFill="1" applyBorder="1" applyAlignment="1" applyProtection="1"/>
    <xf numFmtId="164" fontId="3" fillId="4" borderId="0" xfId="1" applyFont="1" applyFill="1" applyBorder="1" applyAlignment="1" applyProtection="1"/>
    <xf numFmtId="0" fontId="2" fillId="4" borderId="1" xfId="0" applyFont="1" applyFill="1" applyBorder="1" applyProtection="1"/>
    <xf numFmtId="0" fontId="2" fillId="4" borderId="4" xfId="0" applyFont="1" applyFill="1" applyBorder="1" applyProtection="1"/>
    <xf numFmtId="166" fontId="2" fillId="4" borderId="0" xfId="1" applyNumberFormat="1" applyFont="1" applyFill="1" applyBorder="1" applyProtection="1"/>
    <xf numFmtId="0" fontId="2" fillId="4" borderId="0" xfId="0" applyFont="1" applyFill="1" applyBorder="1" applyProtection="1"/>
    <xf numFmtId="164" fontId="2" fillId="4" borderId="0" xfId="1" applyFont="1" applyFill="1" applyBorder="1" applyProtection="1"/>
    <xf numFmtId="166" fontId="2" fillId="4" borderId="7" xfId="1" applyNumberFormat="1" applyFont="1" applyFill="1" applyBorder="1" applyProtection="1"/>
    <xf numFmtId="0" fontId="4" fillId="4" borderId="0" xfId="0" applyFont="1" applyFill="1" applyBorder="1" applyProtection="1"/>
    <xf numFmtId="0" fontId="2" fillId="4" borderId="12" xfId="0" applyFont="1" applyFill="1" applyBorder="1" applyProtection="1"/>
    <xf numFmtId="0" fontId="2" fillId="4" borderId="13" xfId="0" applyFont="1" applyFill="1" applyBorder="1" applyProtection="1"/>
    <xf numFmtId="166" fontId="2" fillId="4" borderId="2" xfId="1" applyNumberFormat="1" applyFont="1" applyFill="1" applyBorder="1" applyAlignment="1" applyProtection="1">
      <alignment horizontal="right"/>
    </xf>
    <xf numFmtId="0" fontId="2" fillId="4" borderId="6" xfId="0" applyFont="1" applyFill="1" applyBorder="1" applyProtection="1"/>
    <xf numFmtId="166" fontId="7" fillId="4" borderId="13" xfId="1" applyNumberFormat="1" applyFont="1" applyFill="1" applyBorder="1" applyProtection="1"/>
    <xf numFmtId="10" fontId="2" fillId="4" borderId="2" xfId="0" applyNumberFormat="1" applyFont="1" applyFill="1" applyBorder="1" applyProtection="1"/>
    <xf numFmtId="166" fontId="10" fillId="4" borderId="7" xfId="0" applyNumberFormat="1" applyFont="1" applyFill="1" applyBorder="1" applyProtection="1"/>
    <xf numFmtId="166" fontId="10" fillId="4" borderId="0" xfId="0" applyNumberFormat="1" applyFont="1" applyFill="1" applyBorder="1" applyProtection="1"/>
    <xf numFmtId="0" fontId="13" fillId="4" borderId="0" xfId="0" applyFont="1" applyFill="1" applyBorder="1" applyProtection="1"/>
    <xf numFmtId="164" fontId="2" fillId="4" borderId="8" xfId="1" applyFont="1" applyFill="1" applyBorder="1" applyAlignment="1" applyProtection="1">
      <alignment horizontal="left"/>
    </xf>
    <xf numFmtId="10" fontId="2" fillId="4" borderId="3" xfId="2" applyNumberFormat="1" applyFont="1" applyFill="1" applyBorder="1" applyAlignment="1" applyProtection="1">
      <alignment horizontal="right"/>
    </xf>
    <xf numFmtId="10" fontId="3" fillId="4" borderId="11" xfId="2" applyNumberFormat="1" applyFont="1" applyFill="1" applyBorder="1" applyAlignment="1" applyProtection="1">
      <alignment horizontal="right"/>
    </xf>
    <xf numFmtId="10" fontId="3" fillId="4" borderId="0" xfId="2" applyNumberFormat="1" applyFont="1" applyFill="1" applyBorder="1" applyAlignment="1" applyProtection="1">
      <alignment horizontal="right"/>
    </xf>
    <xf numFmtId="10" fontId="2" fillId="4" borderId="3" xfId="2" applyNumberFormat="1" applyFont="1" applyFill="1" applyBorder="1" applyProtection="1"/>
    <xf numFmtId="10" fontId="2" fillId="4" borderId="5" xfId="2" applyNumberFormat="1" applyFont="1" applyFill="1" applyBorder="1" applyProtection="1"/>
    <xf numFmtId="10" fontId="2" fillId="4" borderId="0" xfId="2" applyNumberFormat="1" applyFont="1" applyFill="1" applyBorder="1" applyProtection="1"/>
    <xf numFmtId="10" fontId="2" fillId="4" borderId="8" xfId="2" applyNumberFormat="1" applyFont="1" applyFill="1" applyBorder="1" applyProtection="1"/>
    <xf numFmtId="2" fontId="2" fillId="4" borderId="14" xfId="0" applyNumberFormat="1" applyFont="1" applyFill="1" applyBorder="1" applyProtection="1"/>
    <xf numFmtId="10" fontId="2" fillId="4" borderId="3" xfId="0" applyNumberFormat="1" applyFont="1" applyFill="1" applyBorder="1" applyProtection="1"/>
    <xf numFmtId="10" fontId="2" fillId="4" borderId="5" xfId="3" applyNumberFormat="1" applyFont="1" applyFill="1" applyBorder="1" applyProtection="1"/>
    <xf numFmtId="10" fontId="2" fillId="4" borderId="8" xfId="3" applyNumberFormat="1" applyFont="1" applyFill="1" applyBorder="1" applyProtection="1"/>
    <xf numFmtId="10" fontId="7" fillId="4" borderId="14" xfId="3" applyNumberFormat="1" applyFont="1" applyFill="1" applyBorder="1" applyProtection="1"/>
    <xf numFmtId="0" fontId="8" fillId="4" borderId="0" xfId="0" applyFont="1" applyFill="1" applyProtection="1"/>
    <xf numFmtId="10" fontId="10" fillId="4" borderId="3" xfId="0" applyNumberFormat="1" applyFont="1" applyFill="1" applyBorder="1" applyProtection="1"/>
    <xf numFmtId="166" fontId="10" fillId="4" borderId="8" xfId="0" applyNumberFormat="1" applyFont="1" applyFill="1" applyBorder="1" applyProtection="1"/>
    <xf numFmtId="0" fontId="0" fillId="0" borderId="0" xfId="0" applyProtection="1"/>
    <xf numFmtId="0" fontId="6" fillId="2" borderId="0" xfId="0" applyFont="1" applyFill="1" applyProtection="1"/>
    <xf numFmtId="0" fontId="5" fillId="3" borderId="0" xfId="0" quotePrefix="1" applyFont="1" applyFill="1" applyProtection="1"/>
    <xf numFmtId="0" fontId="10" fillId="0" borderId="0" xfId="0" applyFont="1" applyProtection="1"/>
    <xf numFmtId="0" fontId="8" fillId="0" borderId="0" xfId="0" applyFont="1" applyProtection="1"/>
    <xf numFmtId="0" fontId="7" fillId="4" borderId="4" xfId="0" applyFont="1" applyFill="1" applyBorder="1" applyProtection="1"/>
    <xf numFmtId="166" fontId="7" fillId="4" borderId="0" xfId="1" applyNumberFormat="1" applyFont="1" applyFill="1" applyBorder="1" applyProtection="1"/>
    <xf numFmtId="10" fontId="7" fillId="3" borderId="5" xfId="3" applyNumberFormat="1" applyFont="1" applyFill="1" applyBorder="1" applyAlignment="1" applyProtection="1">
      <alignment horizontal="right"/>
      <protection locked="0"/>
    </xf>
    <xf numFmtId="0" fontId="11" fillId="4" borderId="0" xfId="0" applyFont="1" applyFill="1" applyAlignment="1" applyProtection="1">
      <alignment horizontal="left" vertical="center" wrapText="1"/>
    </xf>
    <xf numFmtId="0" fontId="11" fillId="4" borderId="2" xfId="0" applyFont="1" applyFill="1" applyBorder="1" applyAlignment="1" applyProtection="1">
      <alignment horizontal="left" vertical="center" wrapText="1"/>
    </xf>
    <xf numFmtId="0" fontId="11" fillId="4" borderId="0" xfId="0" applyFont="1" applyFill="1" applyBorder="1" applyAlignment="1" applyProtection="1">
      <alignment horizontal="left" vertical="center" wrapText="1"/>
    </xf>
    <xf numFmtId="0" fontId="10" fillId="0" borderId="0" xfId="0" applyFont="1" applyAlignment="1" applyProtection="1">
      <alignment horizontal="left" wrapText="1"/>
    </xf>
  </cellXfs>
  <cellStyles count="4">
    <cellStyle name="Komma" xfId="1" builtinId="3"/>
    <cellStyle name="Prozent" xfId="3" builtinId="5"/>
    <cellStyle name="Prozent 2" xfId="2" xr:uid="{00000000-0005-0000-0000-000002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4"/>
  <sheetViews>
    <sheetView tabSelected="1" topLeftCell="A8" zoomScale="90" zoomScaleNormal="90" zoomScalePageLayoutView="90" workbookViewId="0">
      <selection activeCell="D25" sqref="D25"/>
    </sheetView>
  </sheetViews>
  <sheetFormatPr baseColWidth="10" defaultRowHeight="15" x14ac:dyDescent="0.25"/>
  <cols>
    <col min="1" max="1" width="56.85546875" style="1" customWidth="1"/>
    <col min="2" max="2" width="31.28515625" style="1" customWidth="1"/>
    <col min="3" max="3" width="8.140625" style="1" customWidth="1"/>
    <col min="4" max="4" width="32.85546875" style="1" customWidth="1"/>
    <col min="5" max="5" width="25.85546875" style="1" customWidth="1"/>
    <col min="6" max="6" width="41.140625" style="1" bestFit="1" customWidth="1"/>
    <col min="7" max="7" width="24.140625" style="1" customWidth="1"/>
    <col min="8" max="16384" width="11.42578125" style="1"/>
  </cols>
  <sheetData>
    <row r="1" spans="1:6" ht="15" customHeight="1" x14ac:dyDescent="0.25">
      <c r="A1" s="72" t="s">
        <v>51</v>
      </c>
      <c r="B1" s="72"/>
      <c r="C1" s="72"/>
      <c r="D1" s="72"/>
      <c r="E1" s="72"/>
      <c r="F1" s="61"/>
    </row>
    <row r="2" spans="1:6" ht="15" customHeight="1" x14ac:dyDescent="0.25">
      <c r="A2" s="72"/>
      <c r="B2" s="72"/>
      <c r="C2" s="72"/>
      <c r="D2" s="72"/>
      <c r="E2" s="72"/>
      <c r="F2" s="61"/>
    </row>
    <row r="3" spans="1:6" ht="15" customHeight="1" x14ac:dyDescent="0.25">
      <c r="A3" s="72"/>
      <c r="B3" s="72"/>
      <c r="C3" s="72"/>
      <c r="D3" s="72"/>
      <c r="E3" s="72"/>
      <c r="F3" s="61"/>
    </row>
    <row r="4" spans="1:6" ht="15" customHeight="1" x14ac:dyDescent="0.25">
      <c r="A4" s="72"/>
      <c r="B4" s="72"/>
      <c r="C4" s="72"/>
      <c r="D4" s="72"/>
      <c r="E4" s="72"/>
      <c r="F4" s="61"/>
    </row>
    <row r="5" spans="1:6" ht="15.75" customHeight="1" x14ac:dyDescent="0.25">
      <c r="A5" s="72"/>
      <c r="B5" s="72"/>
      <c r="C5" s="72"/>
      <c r="D5" s="72"/>
      <c r="E5" s="72"/>
      <c r="F5" s="61"/>
    </row>
    <row r="6" spans="1:6" ht="15.75" customHeight="1" x14ac:dyDescent="0.25">
      <c r="A6" s="72"/>
      <c r="B6" s="72"/>
      <c r="C6" s="72"/>
      <c r="D6" s="72"/>
      <c r="E6" s="72"/>
      <c r="F6" s="61"/>
    </row>
    <row r="7" spans="1:6" ht="15.75" customHeight="1" x14ac:dyDescent="0.25">
      <c r="A7" s="72"/>
      <c r="B7" s="72"/>
      <c r="C7" s="72"/>
      <c r="D7" s="72"/>
      <c r="E7" s="72"/>
      <c r="F7" s="61"/>
    </row>
    <row r="8" spans="1:6" x14ac:dyDescent="0.25">
      <c r="A8" s="61"/>
      <c r="B8" s="61"/>
      <c r="C8" s="61"/>
      <c r="D8" s="61"/>
      <c r="E8" s="61"/>
      <c r="F8" s="61"/>
    </row>
    <row r="9" spans="1:6" ht="32.25" customHeight="1" x14ac:dyDescent="0.3">
      <c r="A9" s="7" t="s">
        <v>31</v>
      </c>
      <c r="B9" s="8"/>
      <c r="C9" s="8"/>
      <c r="D9" s="8"/>
      <c r="E9" s="8"/>
      <c r="F9" s="61"/>
    </row>
    <row r="10" spans="1:6" ht="15.75" customHeight="1" x14ac:dyDescent="0.25">
      <c r="A10" s="69" t="s">
        <v>30</v>
      </c>
      <c r="B10" s="69"/>
      <c r="C10" s="69"/>
      <c r="D10" s="69"/>
      <c r="E10" s="69"/>
      <c r="F10" s="61"/>
    </row>
    <row r="11" spans="1:6" x14ac:dyDescent="0.25">
      <c r="A11" s="69"/>
      <c r="B11" s="69"/>
      <c r="C11" s="69"/>
      <c r="D11" s="69"/>
      <c r="E11" s="69"/>
      <c r="F11" s="61"/>
    </row>
    <row r="12" spans="1:6" x14ac:dyDescent="0.25">
      <c r="A12" s="69"/>
      <c r="B12" s="69"/>
      <c r="C12" s="69"/>
      <c r="D12" s="69"/>
      <c r="E12" s="69"/>
      <c r="F12" s="61"/>
    </row>
    <row r="13" spans="1:6" x14ac:dyDescent="0.25">
      <c r="A13" s="8"/>
      <c r="B13" s="8"/>
      <c r="C13" s="8"/>
      <c r="D13" s="8"/>
      <c r="E13" s="8"/>
      <c r="F13" s="62" t="s">
        <v>27</v>
      </c>
    </row>
    <row r="14" spans="1:6" x14ac:dyDescent="0.25">
      <c r="A14" s="9" t="s">
        <v>10</v>
      </c>
      <c r="B14" s="9" t="s">
        <v>14</v>
      </c>
      <c r="C14" s="9"/>
      <c r="D14" s="9"/>
      <c r="E14" s="9" t="s">
        <v>29</v>
      </c>
      <c r="F14" s="61"/>
    </row>
    <row r="15" spans="1:6" x14ac:dyDescent="0.25">
      <c r="A15" s="3" t="s">
        <v>11</v>
      </c>
      <c r="B15" s="3" t="s">
        <v>15</v>
      </c>
      <c r="C15" s="3"/>
      <c r="D15" s="10"/>
      <c r="E15" s="11">
        <f ca="1">TODAY()</f>
        <v>44453</v>
      </c>
      <c r="F15" s="63" t="s">
        <v>34</v>
      </c>
    </row>
    <row r="16" spans="1:6" x14ac:dyDescent="0.25">
      <c r="A16" s="3" t="s">
        <v>12</v>
      </c>
      <c r="B16" s="3" t="s">
        <v>12</v>
      </c>
      <c r="C16" s="3"/>
      <c r="D16" s="8"/>
      <c r="E16" s="8"/>
      <c r="F16" s="61"/>
    </row>
    <row r="17" spans="1:6" x14ac:dyDescent="0.25">
      <c r="A17" s="3" t="s">
        <v>13</v>
      </c>
      <c r="B17" s="3" t="s">
        <v>13</v>
      </c>
      <c r="C17" s="3"/>
      <c r="D17" s="8"/>
      <c r="E17" s="8"/>
      <c r="F17" s="61"/>
    </row>
    <row r="18" spans="1:6" x14ac:dyDescent="0.25">
      <c r="A18" s="8"/>
      <c r="B18" s="8"/>
      <c r="C18" s="8"/>
      <c r="D18" s="8"/>
      <c r="E18" s="8"/>
      <c r="F18" s="61"/>
    </row>
    <row r="19" spans="1:6" x14ac:dyDescent="0.25">
      <c r="A19" s="14"/>
      <c r="B19" s="12"/>
      <c r="C19" s="12"/>
      <c r="D19" s="12"/>
      <c r="E19" s="8"/>
      <c r="F19" s="61"/>
    </row>
    <row r="20" spans="1:6" x14ac:dyDescent="0.25">
      <c r="A20" s="15" t="s">
        <v>0</v>
      </c>
      <c r="B20" s="13" t="s">
        <v>52</v>
      </c>
      <c r="C20" s="13"/>
      <c r="D20" s="13"/>
      <c r="E20" s="8"/>
      <c r="F20" s="61"/>
    </row>
    <row r="21" spans="1:6" x14ac:dyDescent="0.25">
      <c r="A21" s="14"/>
      <c r="B21" s="12"/>
      <c r="C21" s="12"/>
      <c r="D21" s="12"/>
      <c r="E21" s="8"/>
      <c r="F21" s="61"/>
    </row>
    <row r="22" spans="1:6" x14ac:dyDescent="0.25">
      <c r="A22" s="14" t="s">
        <v>1</v>
      </c>
      <c r="B22" s="13" t="s">
        <v>16</v>
      </c>
      <c r="C22" s="13"/>
      <c r="D22" s="13"/>
      <c r="E22" s="8"/>
      <c r="F22" s="61"/>
    </row>
    <row r="23" spans="1:6" x14ac:dyDescent="0.25">
      <c r="A23" s="14"/>
      <c r="B23" s="12"/>
      <c r="C23" s="12"/>
      <c r="D23" s="12"/>
      <c r="E23" s="8"/>
      <c r="F23" s="61"/>
    </row>
    <row r="24" spans="1:6" x14ac:dyDescent="0.25">
      <c r="A24" s="16" t="s">
        <v>39</v>
      </c>
      <c r="B24" s="17"/>
      <c r="C24" s="17"/>
      <c r="D24" s="4">
        <v>5000</v>
      </c>
      <c r="F24" s="61"/>
    </row>
    <row r="25" spans="1:6" x14ac:dyDescent="0.25">
      <c r="A25" s="18" t="s">
        <v>28</v>
      </c>
      <c r="B25" s="19"/>
      <c r="C25" s="19"/>
      <c r="D25" s="45" t="s">
        <v>9</v>
      </c>
      <c r="E25" s="8"/>
      <c r="F25" s="61"/>
    </row>
    <row r="26" spans="1:6" x14ac:dyDescent="0.25">
      <c r="A26" s="14"/>
      <c r="B26" s="12"/>
      <c r="C26" s="12"/>
      <c r="D26" s="12"/>
      <c r="E26" s="8"/>
      <c r="F26" s="61"/>
    </row>
    <row r="27" spans="1:6" x14ac:dyDescent="0.25">
      <c r="A27" s="14" t="s">
        <v>40</v>
      </c>
      <c r="B27" s="12"/>
      <c r="C27" s="12"/>
      <c r="D27" s="12"/>
      <c r="E27" s="8"/>
      <c r="F27" s="61"/>
    </row>
    <row r="28" spans="1:6" x14ac:dyDescent="0.25">
      <c r="A28" s="14"/>
      <c r="B28" s="20"/>
      <c r="C28" s="20"/>
      <c r="D28" s="20"/>
      <c r="E28" s="8"/>
      <c r="F28" s="61"/>
    </row>
    <row r="29" spans="1:6" x14ac:dyDescent="0.25">
      <c r="A29" s="21" t="s">
        <v>2</v>
      </c>
      <c r="B29" s="22" t="s">
        <v>3</v>
      </c>
      <c r="C29" s="23"/>
      <c r="D29" s="22" t="s">
        <v>4</v>
      </c>
      <c r="E29" s="8"/>
      <c r="F29" s="61"/>
    </row>
    <row r="30" spans="1:6" x14ac:dyDescent="0.25">
      <c r="A30" s="16" t="s">
        <v>39</v>
      </c>
      <c r="B30" s="24">
        <f>D24</f>
        <v>5000</v>
      </c>
      <c r="C30" s="24"/>
      <c r="D30" s="46">
        <v>1</v>
      </c>
      <c r="E30" s="8"/>
      <c r="F30" s="61"/>
    </row>
    <row r="31" spans="1:6" x14ac:dyDescent="0.25">
      <c r="A31" s="18" t="s">
        <v>38</v>
      </c>
      <c r="B31" s="25">
        <f>B30*D31</f>
        <v>250</v>
      </c>
      <c r="C31" s="25"/>
      <c r="D31" s="5">
        <v>0.05</v>
      </c>
      <c r="E31" s="2"/>
      <c r="F31" s="64" t="s">
        <v>32</v>
      </c>
    </row>
    <row r="32" spans="1:6" ht="15.75" thickBot="1" x14ac:dyDescent="0.3">
      <c r="A32" s="26" t="s">
        <v>37</v>
      </c>
      <c r="B32" s="27">
        <f>B30+B31</f>
        <v>5250</v>
      </c>
      <c r="C32" s="27"/>
      <c r="D32" s="47">
        <f>D30+D31</f>
        <v>1.05</v>
      </c>
      <c r="E32" s="8"/>
      <c r="F32" s="64"/>
    </row>
    <row r="33" spans="1:6" ht="15.75" thickTop="1" x14ac:dyDescent="0.25">
      <c r="A33" s="21"/>
      <c r="B33" s="28"/>
      <c r="C33" s="28"/>
      <c r="D33" s="48"/>
      <c r="E33" s="8"/>
      <c r="F33" s="64"/>
    </row>
    <row r="34" spans="1:6" x14ac:dyDescent="0.25">
      <c r="A34" s="21" t="s">
        <v>17</v>
      </c>
      <c r="B34" s="22" t="s">
        <v>3</v>
      </c>
      <c r="C34" s="23"/>
      <c r="D34" s="22" t="s">
        <v>4</v>
      </c>
      <c r="E34" s="8"/>
      <c r="F34" s="64"/>
    </row>
    <row r="35" spans="1:6" x14ac:dyDescent="0.25">
      <c r="A35" s="29" t="s">
        <v>18</v>
      </c>
      <c r="B35" s="24">
        <f>B36+B37+B39</f>
        <v>670</v>
      </c>
      <c r="C35" s="24"/>
      <c r="D35" s="49">
        <f>D36+D37+D39</f>
        <v>0.13400000000000001</v>
      </c>
      <c r="E35" s="8"/>
      <c r="F35" s="64"/>
    </row>
    <row r="36" spans="1:6" x14ac:dyDescent="0.25">
      <c r="A36" s="30" t="s">
        <v>19</v>
      </c>
      <c r="B36" s="31">
        <f>$B$30*D36</f>
        <v>137.4</v>
      </c>
      <c r="C36" s="31"/>
      <c r="D36" s="50">
        <f>687000/25000000</f>
        <v>2.7480000000000001E-2</v>
      </c>
      <c r="E36" s="8"/>
      <c r="F36" s="64"/>
    </row>
    <row r="37" spans="1:6" x14ac:dyDescent="0.25">
      <c r="A37" s="30" t="s">
        <v>49</v>
      </c>
      <c r="B37" s="31">
        <f>$B$30*D37</f>
        <v>512.5</v>
      </c>
      <c r="C37" s="31"/>
      <c r="D37" s="50">
        <f>5.25%+D31</f>
        <v>0.10250000000000001</v>
      </c>
      <c r="E37" s="8"/>
      <c r="F37" s="64"/>
    </row>
    <row r="38" spans="1:6" x14ac:dyDescent="0.25">
      <c r="A38" s="66" t="s">
        <v>20</v>
      </c>
      <c r="B38" s="67">
        <f>$B$30*D38</f>
        <v>0</v>
      </c>
      <c r="C38" s="67"/>
      <c r="D38" s="68">
        <v>0</v>
      </c>
      <c r="E38" s="8"/>
      <c r="F38" s="64" t="s">
        <v>24</v>
      </c>
    </row>
    <row r="39" spans="1:6" x14ac:dyDescent="0.25">
      <c r="A39" s="39" t="s">
        <v>50</v>
      </c>
      <c r="B39" s="34">
        <f>$B$30*D39</f>
        <v>20.100000000000001</v>
      </c>
      <c r="C39" s="34"/>
      <c r="D39" s="52">
        <f>0.125%+69250/25000000</f>
        <v>4.0200000000000001E-3</v>
      </c>
      <c r="E39" s="8"/>
      <c r="F39" s="64"/>
    </row>
    <row r="40" spans="1:6" x14ac:dyDescent="0.25">
      <c r="A40" s="32"/>
      <c r="B40" s="33"/>
      <c r="C40" s="33"/>
      <c r="D40" s="51"/>
      <c r="E40" s="8"/>
      <c r="F40" s="61"/>
    </row>
    <row r="41" spans="1:6" x14ac:dyDescent="0.25">
      <c r="A41" s="21" t="s">
        <v>7</v>
      </c>
      <c r="B41" s="22" t="s">
        <v>3</v>
      </c>
      <c r="C41" s="23"/>
      <c r="D41" s="22" t="s">
        <v>4</v>
      </c>
      <c r="E41" s="8"/>
      <c r="F41" s="61"/>
    </row>
    <row r="42" spans="1:6" x14ac:dyDescent="0.25">
      <c r="A42" s="29" t="s">
        <v>8</v>
      </c>
      <c r="B42" s="24">
        <f ca="1">B43+B44+B46</f>
        <v>26.668043950276243</v>
      </c>
      <c r="C42" s="24"/>
      <c r="D42" s="49">
        <f ca="1">D43+D44+D46</f>
        <v>5.3336087900552488E-3</v>
      </c>
      <c r="E42" s="8"/>
      <c r="F42" s="61"/>
    </row>
    <row r="43" spans="1:6" x14ac:dyDescent="0.25">
      <c r="A43" s="30" t="s">
        <v>19</v>
      </c>
      <c r="B43" s="31">
        <f ca="1">$B$30*D43</f>
        <v>5.5680662983425416E-3</v>
      </c>
      <c r="C43" s="31"/>
      <c r="D43" s="50">
        <f ca="1">(223.96/D54)/25000000</f>
        <v>1.1136132596685084E-6</v>
      </c>
      <c r="E43" s="8"/>
      <c r="F43" s="61"/>
    </row>
    <row r="44" spans="1:6" x14ac:dyDescent="0.25">
      <c r="A44" s="30" t="s">
        <v>5</v>
      </c>
      <c r="B44" s="31">
        <f>$B$30*D44</f>
        <v>0</v>
      </c>
      <c r="C44" s="31"/>
      <c r="D44" s="50">
        <v>0</v>
      </c>
      <c r="E44" s="8"/>
      <c r="F44" s="61"/>
    </row>
    <row r="45" spans="1:6" x14ac:dyDescent="0.25">
      <c r="A45" s="66" t="s">
        <v>20</v>
      </c>
      <c r="B45" s="31">
        <f>$B$30*D45</f>
        <v>0</v>
      </c>
      <c r="C45" s="31"/>
      <c r="D45" s="50">
        <v>0</v>
      </c>
      <c r="E45" s="8"/>
      <c r="F45" s="61"/>
    </row>
    <row r="46" spans="1:6" x14ac:dyDescent="0.25">
      <c r="A46" s="39" t="s">
        <v>6</v>
      </c>
      <c r="B46" s="34">
        <f ca="1">$B$30*D46</f>
        <v>26.662475883977901</v>
      </c>
      <c r="C46" s="34"/>
      <c r="D46" s="52">
        <f ca="1">((1272114.54-199690.51)/D54)/25000000</f>
        <v>5.3324951767955804E-3</v>
      </c>
      <c r="E46" s="8"/>
      <c r="F46" s="61"/>
    </row>
    <row r="47" spans="1:6" x14ac:dyDescent="0.25">
      <c r="A47" s="32"/>
      <c r="B47" s="33"/>
      <c r="C47" s="33"/>
      <c r="D47" s="51"/>
      <c r="E47" s="8"/>
      <c r="F47" s="61"/>
    </row>
    <row r="48" spans="1:6" x14ac:dyDescent="0.25">
      <c r="A48" s="21" t="s">
        <v>21</v>
      </c>
      <c r="B48" s="22" t="s">
        <v>3</v>
      </c>
      <c r="C48" s="23"/>
      <c r="D48" s="22" t="s">
        <v>4</v>
      </c>
      <c r="E48" s="8"/>
      <c r="F48" s="61"/>
    </row>
    <row r="49" spans="1:6" x14ac:dyDescent="0.25">
      <c r="A49" s="29" t="s">
        <v>22</v>
      </c>
      <c r="B49" s="24">
        <f>B50+B52</f>
        <v>77.239564000000001</v>
      </c>
      <c r="C49" s="24"/>
      <c r="D49" s="49">
        <f>D50+D52</f>
        <v>1.54479128E-2</v>
      </c>
      <c r="E49" s="8"/>
      <c r="F49" s="61"/>
    </row>
    <row r="50" spans="1:6" x14ac:dyDescent="0.25">
      <c r="A50" s="30" t="s">
        <v>5</v>
      </c>
      <c r="B50" s="31">
        <f>$B$30*D50</f>
        <v>0</v>
      </c>
      <c r="C50" s="31"/>
      <c r="D50" s="50">
        <v>0</v>
      </c>
      <c r="E50" s="8"/>
      <c r="F50" s="61"/>
    </row>
    <row r="51" spans="1:6" x14ac:dyDescent="0.25">
      <c r="A51" s="66" t="s">
        <v>20</v>
      </c>
      <c r="B51" s="31">
        <f>$B$30*D51</f>
        <v>0</v>
      </c>
      <c r="C51" s="31"/>
      <c r="D51" s="50">
        <v>0</v>
      </c>
      <c r="E51" s="8"/>
      <c r="F51" s="61"/>
    </row>
    <row r="52" spans="1:6" x14ac:dyDescent="0.25">
      <c r="A52" s="39" t="s">
        <v>6</v>
      </c>
      <c r="B52" s="34">
        <f>$B$30*D52</f>
        <v>77.239564000000001</v>
      </c>
      <c r="C52" s="34"/>
      <c r="D52" s="52">
        <f>(186507.31+199690.51)/25000000</f>
        <v>1.54479128E-2</v>
      </c>
      <c r="E52" s="8"/>
      <c r="F52" s="61"/>
    </row>
    <row r="53" spans="1:6" x14ac:dyDescent="0.25">
      <c r="A53" s="35"/>
      <c r="B53" s="32"/>
      <c r="C53" s="32"/>
      <c r="D53" s="32"/>
      <c r="E53" s="8"/>
      <c r="F53" s="61"/>
    </row>
    <row r="54" spans="1:6" x14ac:dyDescent="0.25">
      <c r="A54" s="36" t="s">
        <v>33</v>
      </c>
      <c r="B54" s="37"/>
      <c r="C54" s="37"/>
      <c r="D54" s="53">
        <f ca="1">(DAYS360(E15,DATE(2029,9,30),TRUE))/360</f>
        <v>8.0444444444444443</v>
      </c>
      <c r="E54" s="8"/>
      <c r="F54" s="61"/>
    </row>
    <row r="55" spans="1:6" x14ac:dyDescent="0.25">
      <c r="A55" s="32"/>
      <c r="B55" s="32"/>
      <c r="C55" s="32"/>
      <c r="D55" s="32"/>
      <c r="E55" s="8"/>
      <c r="F55" s="61"/>
    </row>
    <row r="56" spans="1:6" x14ac:dyDescent="0.25">
      <c r="A56" s="14" t="s">
        <v>41</v>
      </c>
      <c r="B56" s="32"/>
      <c r="C56" s="32"/>
      <c r="D56" s="32"/>
      <c r="E56" s="8"/>
      <c r="F56" s="61"/>
    </row>
    <row r="57" spans="1:6" x14ac:dyDescent="0.25">
      <c r="A57" s="32"/>
      <c r="B57" s="32"/>
      <c r="C57" s="32"/>
      <c r="D57" s="32"/>
      <c r="E57" s="8"/>
      <c r="F57" s="61"/>
    </row>
    <row r="58" spans="1:6" x14ac:dyDescent="0.25">
      <c r="A58" s="21" t="s">
        <v>46</v>
      </c>
      <c r="B58" s="22" t="s">
        <v>3</v>
      </c>
      <c r="C58" s="23"/>
      <c r="D58" s="22" t="s">
        <v>45</v>
      </c>
      <c r="E58" s="8"/>
      <c r="F58" s="61"/>
    </row>
    <row r="59" spans="1:6" x14ac:dyDescent="0.25">
      <c r="A59" s="29" t="s">
        <v>43</v>
      </c>
      <c r="B59" s="38">
        <f ca="1">B36+B43*D54</f>
        <v>137.44479200000001</v>
      </c>
      <c r="C59" s="24"/>
      <c r="D59" s="54">
        <f ca="1">(B59/$D$54)/$B$30</f>
        <v>3.4171357127071827E-3</v>
      </c>
      <c r="E59" s="8"/>
      <c r="F59" s="61"/>
    </row>
    <row r="60" spans="1:6" x14ac:dyDescent="0.25">
      <c r="A60" s="30" t="s">
        <v>25</v>
      </c>
      <c r="B60" s="31">
        <f ca="1">B37+B44*D54</f>
        <v>512.5</v>
      </c>
      <c r="C60" s="31"/>
      <c r="D60" s="55">
        <f ca="1">(B60/$D$54)/$B$30</f>
        <v>1.274171270718232E-2</v>
      </c>
      <c r="E60" s="8"/>
      <c r="F60" s="61"/>
    </row>
    <row r="61" spans="1:6" x14ac:dyDescent="0.25">
      <c r="A61" s="39" t="s">
        <v>44</v>
      </c>
      <c r="B61" s="34">
        <f ca="1">B39+B46*D54+B52</f>
        <v>311.82436999999999</v>
      </c>
      <c r="C61" s="34"/>
      <c r="D61" s="56">
        <f ca="1">(D39+D52)/$D$54+D46</f>
        <v>7.7525395856353589E-3</v>
      </c>
      <c r="E61" s="8"/>
      <c r="F61" s="61"/>
    </row>
    <row r="62" spans="1:6" x14ac:dyDescent="0.25">
      <c r="A62" s="39" t="s">
        <v>46</v>
      </c>
      <c r="B62" s="34">
        <f ca="1">SUM(B59:B61)</f>
        <v>961.76916200000005</v>
      </c>
      <c r="C62" s="34"/>
      <c r="D62" s="56">
        <f ca="1">SUM(D59:D61)</f>
        <v>2.3911388005524861E-2</v>
      </c>
      <c r="E62" s="8"/>
      <c r="F62" s="61"/>
    </row>
    <row r="63" spans="1:6" x14ac:dyDescent="0.25">
      <c r="A63" s="36" t="s">
        <v>26</v>
      </c>
      <c r="B63" s="40">
        <f>B38+B45+B51</f>
        <v>0</v>
      </c>
      <c r="C63" s="40"/>
      <c r="D63" s="57">
        <f ca="1">(D38+D45+D51)/$D$54</f>
        <v>0</v>
      </c>
      <c r="E63" s="8"/>
      <c r="F63" s="61"/>
    </row>
    <row r="64" spans="1:6" x14ac:dyDescent="0.25">
      <c r="A64" s="32"/>
      <c r="B64" s="32"/>
      <c r="C64" s="32"/>
      <c r="D64" s="32"/>
      <c r="E64" s="8"/>
      <c r="F64" s="61"/>
    </row>
    <row r="65" spans="1:6" s="6" customFormat="1" x14ac:dyDescent="0.25">
      <c r="A65" s="14" t="s">
        <v>42</v>
      </c>
      <c r="B65" s="32"/>
      <c r="C65" s="32"/>
      <c r="D65" s="32"/>
      <c r="E65" s="8"/>
      <c r="F65" s="65"/>
    </row>
    <row r="66" spans="1:6" x14ac:dyDescent="0.25">
      <c r="A66" s="32"/>
      <c r="B66" s="32"/>
      <c r="C66" s="32"/>
      <c r="D66" s="32"/>
      <c r="E66" s="58"/>
      <c r="F66" s="61"/>
    </row>
    <row r="67" spans="1:6" x14ac:dyDescent="0.25">
      <c r="A67" s="21" t="s">
        <v>46</v>
      </c>
      <c r="B67" s="22" t="s">
        <v>47</v>
      </c>
      <c r="C67" s="22"/>
      <c r="D67" s="22" t="s">
        <v>35</v>
      </c>
      <c r="E67" s="22" t="s">
        <v>23</v>
      </c>
      <c r="F67" s="61"/>
    </row>
    <row r="68" spans="1:6" x14ac:dyDescent="0.25">
      <c r="A68" s="29" t="s">
        <v>4</v>
      </c>
      <c r="B68" s="41">
        <f ca="1">D35+D42</f>
        <v>0.13933360879005527</v>
      </c>
      <c r="C68" s="41"/>
      <c r="D68" s="41">
        <f ca="1">D42</f>
        <v>5.3336087900552488E-3</v>
      </c>
      <c r="E68" s="59">
        <f>D49</f>
        <v>1.54479128E-2</v>
      </c>
      <c r="F68" s="61"/>
    </row>
    <row r="69" spans="1:6" x14ac:dyDescent="0.25">
      <c r="A69" s="39" t="s">
        <v>3</v>
      </c>
      <c r="B69" s="42">
        <f ca="1">$B$30*B68</f>
        <v>696.66804395027634</v>
      </c>
      <c r="C69" s="42"/>
      <c r="D69" s="42">
        <f t="shared" ref="D69" ca="1" si="0">$B$30*D68</f>
        <v>26.668043950276243</v>
      </c>
      <c r="E69" s="60">
        <f>$B$30*E68</f>
        <v>77.239564000000001</v>
      </c>
      <c r="F69" s="61"/>
    </row>
    <row r="70" spans="1:6" x14ac:dyDescent="0.25">
      <c r="A70" s="32"/>
      <c r="B70" s="43"/>
      <c r="C70" s="43"/>
      <c r="D70" s="43"/>
      <c r="E70" s="43"/>
      <c r="F70" s="61"/>
    </row>
    <row r="71" spans="1:6" ht="15.75" customHeight="1" x14ac:dyDescent="0.25">
      <c r="A71" s="44" t="s">
        <v>36</v>
      </c>
      <c r="B71" s="8"/>
      <c r="C71" s="8"/>
      <c r="D71" s="8"/>
      <c r="E71" s="8"/>
      <c r="F71" s="61"/>
    </row>
    <row r="72" spans="1:6" ht="3.75" customHeight="1" x14ac:dyDescent="0.25">
      <c r="A72" s="69" t="s">
        <v>48</v>
      </c>
      <c r="B72" s="69"/>
      <c r="C72" s="69"/>
      <c r="D72" s="69"/>
      <c r="E72" s="69"/>
      <c r="F72" s="61"/>
    </row>
    <row r="73" spans="1:6" x14ac:dyDescent="0.25">
      <c r="A73" s="69"/>
      <c r="B73" s="69"/>
      <c r="C73" s="69"/>
      <c r="D73" s="69"/>
      <c r="E73" s="69"/>
      <c r="F73" s="61"/>
    </row>
    <row r="74" spans="1:6" x14ac:dyDescent="0.25">
      <c r="A74" s="69"/>
      <c r="B74" s="69"/>
      <c r="C74" s="69"/>
      <c r="D74" s="69"/>
      <c r="E74" s="69"/>
      <c r="F74" s="61"/>
    </row>
    <row r="75" spans="1:6" x14ac:dyDescent="0.25">
      <c r="A75" s="69"/>
      <c r="B75" s="69"/>
      <c r="C75" s="69"/>
      <c r="D75" s="69"/>
      <c r="E75" s="69"/>
      <c r="F75" s="61"/>
    </row>
    <row r="76" spans="1:6" x14ac:dyDescent="0.25">
      <c r="A76" s="69"/>
      <c r="B76" s="69"/>
      <c r="C76" s="69"/>
      <c r="D76" s="69"/>
      <c r="E76" s="69"/>
      <c r="F76" s="61"/>
    </row>
    <row r="77" spans="1:6" x14ac:dyDescent="0.25">
      <c r="A77" s="69"/>
      <c r="B77" s="69"/>
      <c r="C77" s="69"/>
      <c r="D77" s="69"/>
      <c r="E77" s="69"/>
      <c r="F77" s="61"/>
    </row>
    <row r="78" spans="1:6" ht="19.5" customHeight="1" x14ac:dyDescent="0.25">
      <c r="A78" s="69"/>
      <c r="B78" s="69"/>
      <c r="C78" s="69"/>
      <c r="D78" s="69"/>
      <c r="E78" s="69"/>
      <c r="F78" s="61"/>
    </row>
    <row r="79" spans="1:6" ht="20.25" customHeight="1" x14ac:dyDescent="0.25">
      <c r="A79" s="70" t="s">
        <v>53</v>
      </c>
      <c r="B79" s="70"/>
      <c r="C79" s="70"/>
      <c r="D79" s="70"/>
      <c r="E79" s="70"/>
      <c r="F79" s="61"/>
    </row>
    <row r="80" spans="1:6" x14ac:dyDescent="0.25">
      <c r="A80" s="71"/>
      <c r="B80" s="71"/>
      <c r="C80" s="71"/>
      <c r="D80" s="71"/>
      <c r="E80" s="71"/>
      <c r="F80" s="61"/>
    </row>
    <row r="81" spans="1:6" x14ac:dyDescent="0.25">
      <c r="A81" s="71"/>
      <c r="B81" s="71"/>
      <c r="C81" s="71"/>
      <c r="D81" s="71"/>
      <c r="E81" s="71"/>
      <c r="F81" s="61"/>
    </row>
    <row r="82" spans="1:6" x14ac:dyDescent="0.25">
      <c r="A82" s="71"/>
      <c r="B82" s="71"/>
      <c r="C82" s="71"/>
      <c r="D82" s="71"/>
      <c r="E82" s="71"/>
      <c r="F82" s="61"/>
    </row>
    <row r="83" spans="1:6" x14ac:dyDescent="0.25">
      <c r="A83" s="71"/>
      <c r="B83" s="71"/>
      <c r="C83" s="71"/>
      <c r="D83" s="71"/>
      <c r="E83" s="71"/>
      <c r="F83" s="61"/>
    </row>
    <row r="84" spans="1:6" x14ac:dyDescent="0.25">
      <c r="F84" s="61"/>
    </row>
  </sheetData>
  <sheetProtection algorithmName="SHA-512" hashValue="WZKW8ZSOviWZkaKTaVYARoPst6SZlFNExjT9oy0Y7ZBFVymMSZuTpxnjMSDEoO2AB97jIc7GZk8O9W2Ui+s9DQ==" saltValue="rWpZT0t6IaDsSxFEN0a1mQ==" spinCount="100000" sheet="1" objects="1" scenarios="1"/>
  <mergeCells count="4">
    <mergeCell ref="A10:E12"/>
    <mergeCell ref="A79:E83"/>
    <mergeCell ref="A72:E78"/>
    <mergeCell ref="A1:E7"/>
  </mergeCells>
  <phoneticPr fontId="9" type="noConversion"/>
  <pageMargins left="0.7" right="0.7" top="0.78740157499999996" bottom="0.78740157499999996" header="0.3" footer="0.3"/>
  <pageSetup paperSize="9" scale="56" fitToHeight="0" orientation="portrait" r:id="rId1"/>
  <ignoredErrors>
    <ignoredError sqref="D62"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Kosteninformation_20-2021</vt:lpstr>
      <vt:lpstr>'Kosteninformation_20-2021'!Druckbereich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Mense, Andreas</dc:creator>
  <cp:lastModifiedBy>Paul Schloz</cp:lastModifiedBy>
  <cp:lastPrinted>2018-10-31T10:26:30Z</cp:lastPrinted>
  <dcterms:created xsi:type="dcterms:W3CDTF">2017-11-30T08:06:01Z</dcterms:created>
  <dcterms:modified xsi:type="dcterms:W3CDTF">2021-09-14T08:01:53Z</dcterms:modified>
</cp:coreProperties>
</file>